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60" windowHeight="8790" activeTab="0"/>
  </bookViews>
  <sheets>
    <sheet name="R &amp; P acc" sheetId="1" r:id="rId1"/>
    <sheet name="CB analysis" sheetId="2" r:id="rId2"/>
    <sheet name="VAT analysis" sheetId="3" r:id="rId3"/>
  </sheets>
  <definedNames/>
  <calcPr fullCalcOnLoad="1"/>
</workbook>
</file>

<file path=xl/sharedStrings.xml><?xml version="1.0" encoding="utf-8"?>
<sst xmlns="http://schemas.openxmlformats.org/spreadsheetml/2006/main" count="169" uniqueCount="140">
  <si>
    <t>RECEIPTS</t>
  </si>
  <si>
    <t>PAYMENTS</t>
  </si>
  <si>
    <t>£</t>
  </si>
  <si>
    <t>STAINTON and THORNTON PARISH COUNCIL</t>
  </si>
  <si>
    <t>ADMINISTRATION EXPENSES</t>
  </si>
  <si>
    <t xml:space="preserve">  Clerk's salary</t>
  </si>
  <si>
    <t xml:space="preserve">  Clerk's expenses</t>
  </si>
  <si>
    <t xml:space="preserve">  Audit Fee</t>
  </si>
  <si>
    <t>REGULAR ANNUAL EXPENSES</t>
  </si>
  <si>
    <t xml:space="preserve">  Village Newsletter</t>
  </si>
  <si>
    <t>OTHER EXPENSES</t>
  </si>
  <si>
    <t>Parish Council</t>
  </si>
  <si>
    <t>Quarry Group</t>
  </si>
  <si>
    <t>-</t>
  </si>
  <si>
    <t xml:space="preserve">MIDDLESBROUGH COUNCIL </t>
  </si>
  <si>
    <t>BANK INTEREST</t>
  </si>
  <si>
    <t>OTHER RECEIPTS</t>
  </si>
  <si>
    <t xml:space="preserve">  Water Rates</t>
  </si>
  <si>
    <t xml:space="preserve">  Previous year items</t>
  </si>
  <si>
    <t xml:space="preserve">  Subscriptions</t>
  </si>
  <si>
    <t>…………………………………………………..</t>
  </si>
  <si>
    <t>Date…………………..</t>
  </si>
  <si>
    <t>B. Maelor Williams - Chairman</t>
  </si>
  <si>
    <t>Muriel Newbould - Clerk to the Council</t>
  </si>
  <si>
    <t>………………………………………...   Date………………………</t>
  </si>
  <si>
    <t>Stainton &amp; Thornton Parish Council</t>
  </si>
  <si>
    <t>Schedule of payments for VAT</t>
  </si>
  <si>
    <t>Chq no</t>
  </si>
  <si>
    <t>TOTAL</t>
  </si>
  <si>
    <t>PC</t>
  </si>
  <si>
    <t>Q</t>
  </si>
  <si>
    <t>not claimed</t>
  </si>
  <si>
    <t>claimed</t>
  </si>
  <si>
    <t>STAINTON AND THORNTON PARISH COUNCIL</t>
  </si>
  <si>
    <t>TOTAL CLAIMED</t>
  </si>
  <si>
    <t>Receipts - total from Cash Book (incl.VAT Recovery)</t>
  </si>
  <si>
    <t>Clerks Salary</t>
  </si>
  <si>
    <t>Clerks expenses</t>
  </si>
  <si>
    <t>Subscriptions</t>
  </si>
  <si>
    <t>Hire of Hall (total)</t>
  </si>
  <si>
    <t>Insurance</t>
  </si>
  <si>
    <t>Stationery</t>
  </si>
  <si>
    <t>Newsletter</t>
  </si>
  <si>
    <t>Plants</t>
  </si>
  <si>
    <t>Northumbria in bloom</t>
  </si>
  <si>
    <t>Raffle books</t>
  </si>
  <si>
    <t>Water charges</t>
  </si>
  <si>
    <t>Gala Day - porterloo</t>
  </si>
  <si>
    <t>Bank Charges</t>
  </si>
  <si>
    <t>Audit Fee</t>
  </si>
  <si>
    <t>Payments net of recoverable VAT</t>
  </si>
  <si>
    <t>Note: Schedule prepared to include as many figures identifiable from cash book as possible</t>
  </si>
  <si>
    <t>(incorporating the Stainton and Thornton Quarry Management Group)</t>
  </si>
  <si>
    <t>QUARRY MANAGEMENT GROUP RECEIPTS</t>
  </si>
  <si>
    <t xml:space="preserve">  Insurance</t>
  </si>
  <si>
    <t xml:space="preserve">  Printing, Stationery and computer expenses</t>
  </si>
  <si>
    <t xml:space="preserve">  Hire of Memorial Hall - PC meetings</t>
  </si>
  <si>
    <t xml:space="preserve">  Hire of Memorial Hall - Quarry Management  meetings</t>
  </si>
  <si>
    <t xml:space="preserve">  Support for Gala Day</t>
  </si>
  <si>
    <t>QUARRY MANAGEMENT EXPENSES</t>
  </si>
  <si>
    <t xml:space="preserve">  Tree and hedge cutting</t>
  </si>
  <si>
    <t xml:space="preserve">  Other running costs</t>
  </si>
  <si>
    <t xml:space="preserve">  Balance at Alliance &amp; Leicester Bank - Current Accounts (2)  </t>
  </si>
  <si>
    <t>Excess of receipts over payments</t>
  </si>
  <si>
    <t xml:space="preserve">                                                         - Instant Reserve Accounts (2)</t>
  </si>
  <si>
    <t>Working paper on cash book analysis - Half year to 30/9/09</t>
  </si>
  <si>
    <t>MBC - Quarry Drive</t>
  </si>
  <si>
    <t>CiLCA mentoring</t>
  </si>
  <si>
    <t>Stone trough</t>
  </si>
  <si>
    <t>Chapman - grass seed</t>
  </si>
  <si>
    <t>Mole control</t>
  </si>
  <si>
    <t>Bank charges</t>
  </si>
  <si>
    <t>Tool hire</t>
  </si>
  <si>
    <t>tree and hedge work</t>
  </si>
  <si>
    <t>Nature walk guide</t>
  </si>
  <si>
    <t>Chapman - petrol and grass cutting</t>
  </si>
  <si>
    <t>Moving carvings</t>
  </si>
  <si>
    <t>Chapman - contribution to sculpture</t>
  </si>
  <si>
    <t>A</t>
  </si>
  <si>
    <t>B</t>
  </si>
  <si>
    <t>VAT workings - 2009-10</t>
  </si>
  <si>
    <t>2008/9</t>
  </si>
  <si>
    <t xml:space="preserve">  "Work at Quarry Drive"</t>
  </si>
  <si>
    <t xml:space="preserve">  Travelling expenses</t>
  </si>
  <si>
    <t xml:space="preserve">  Pest control</t>
  </si>
  <si>
    <t xml:space="preserve">  Sculptures - contribution</t>
  </si>
  <si>
    <t xml:space="preserve">  Equipment hire</t>
  </si>
  <si>
    <t>Excess of payments over receipts</t>
  </si>
  <si>
    <t>Capital at 1st April 2009 made up of:</t>
  </si>
  <si>
    <t xml:space="preserve">  Recoverable VAT outstanding from 2008/9</t>
  </si>
  <si>
    <t xml:space="preserve">         Less - b/fwds</t>
  </si>
  <si>
    <t>Precept - 2009/10</t>
  </si>
  <si>
    <t>Precept - 2010/11</t>
  </si>
  <si>
    <t>Photocopying</t>
  </si>
  <si>
    <t>Bank interest</t>
  </si>
  <si>
    <t>TV Calor village of the year award</t>
  </si>
  <si>
    <t>TVRC award</t>
  </si>
  <si>
    <t>S &amp; T Residents Assoc. refund</t>
  </si>
  <si>
    <t>VAT recovery</t>
  </si>
  <si>
    <t>Other items</t>
  </si>
  <si>
    <t>Asset Register</t>
  </si>
  <si>
    <t>Computer repair</t>
  </si>
  <si>
    <t>Clerks training course</t>
  </si>
  <si>
    <t>Xmas lights</t>
  </si>
  <si>
    <t>Mrs Coleman</t>
  </si>
  <si>
    <t>Chapman - bulbs</t>
  </si>
  <si>
    <t>Green Flag award</t>
  </si>
  <si>
    <t>Chapman - bird boxes</t>
  </si>
  <si>
    <t>2009/10 Cash Book Total</t>
  </si>
  <si>
    <t xml:space="preserve">                         2008/09</t>
  </si>
  <si>
    <t>TOTAL OUTSTANDING at 31.03.10</t>
  </si>
  <si>
    <r>
      <t xml:space="preserve">Total Claimed - 2009/10 </t>
    </r>
    <r>
      <rPr>
        <sz val="10"/>
        <rFont val="Arial"/>
        <family val="2"/>
      </rPr>
      <t>as above</t>
    </r>
  </si>
  <si>
    <t>TOTALS written off from 2006/7</t>
  </si>
  <si>
    <t xml:space="preserve">                             from 2008/09</t>
  </si>
  <si>
    <t xml:space="preserve">                               - outstanding</t>
  </si>
  <si>
    <t xml:space="preserve">                              -  claimed</t>
  </si>
  <si>
    <t xml:space="preserve">Recoverable VAT  </t>
  </si>
  <si>
    <r>
      <t xml:space="preserve">Bank Balance 1/4/09 </t>
    </r>
    <r>
      <rPr>
        <sz val="8"/>
        <rFont val="Arial"/>
        <family val="0"/>
      </rPr>
      <t>- Current</t>
    </r>
  </si>
  <si>
    <t xml:space="preserve">                                    - Community Instant Reserve</t>
  </si>
  <si>
    <r>
      <t xml:space="preserve">Payments </t>
    </r>
    <r>
      <rPr>
        <sz val="8"/>
        <rFont val="Arial"/>
        <family val="2"/>
      </rPr>
      <t>- total from Cash book (incl. VAT)</t>
    </r>
  </si>
  <si>
    <t xml:space="preserve">                                        - Current</t>
  </si>
  <si>
    <t xml:space="preserve">                                        - Community Instant Reserve</t>
  </si>
  <si>
    <t>Bank Balance 31/03/10</t>
  </si>
  <si>
    <t>Travelling expenses</t>
  </si>
  <si>
    <t>Administration Textbook</t>
  </si>
  <si>
    <t>C</t>
  </si>
  <si>
    <t>A+B-C</t>
  </si>
  <si>
    <t>Receipts and Payments Account for the year to 31st March 2010</t>
  </si>
  <si>
    <t>2009/10</t>
  </si>
  <si>
    <t>AWARDS</t>
  </si>
  <si>
    <t xml:space="preserve">  Flowers, Plants and associated items</t>
  </si>
  <si>
    <t xml:space="preserve">  Training and other costs - Parish clerk</t>
  </si>
  <si>
    <t xml:space="preserve">  Christmas lights</t>
  </si>
  <si>
    <t xml:space="preserve">  Other items </t>
  </si>
  <si>
    <t xml:space="preserve">  VAT written off</t>
  </si>
  <si>
    <t xml:space="preserve">Capital at 31st March 2010 made up of: </t>
  </si>
  <si>
    <t xml:space="preserve">  Recoverable VAT - 2009/10</t>
  </si>
  <si>
    <t xml:space="preserve">Less;  Excess of payments over receipts for the year ended 31st March 2010  </t>
  </si>
  <si>
    <t>CAPITAL STATEMENT AT 31st MARCH 2010</t>
  </si>
  <si>
    <r>
      <t xml:space="preserve">   PRECEPT </t>
    </r>
    <r>
      <rPr>
        <sz val="8"/>
        <rFont val="Arial"/>
        <family val="2"/>
      </rPr>
      <t>for 2009/10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</si>
</sst>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8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3" fillId="0" borderId="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1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8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2" fontId="3" fillId="0" borderId="6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0" fillId="0" borderId="15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4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9.28125" style="5" bestFit="1" customWidth="1"/>
    <col min="2" max="2" width="3.57421875" style="5" customWidth="1"/>
    <col min="3" max="3" width="34.7109375" style="8" customWidth="1"/>
    <col min="4" max="4" width="9.28125" style="8" bestFit="1" customWidth="1"/>
    <col min="5" max="5" width="3.57421875" style="8" customWidth="1"/>
    <col min="6" max="6" width="9.28125" style="5" bestFit="1" customWidth="1"/>
    <col min="7" max="7" width="3.7109375" style="5" customWidth="1"/>
    <col min="8" max="8" width="39.421875" style="8" customWidth="1"/>
    <col min="9" max="9" width="11.28125" style="8" bestFit="1" customWidth="1"/>
    <col min="10" max="16384" width="9.140625" style="8" customWidth="1"/>
  </cols>
  <sheetData>
    <row r="1" spans="1:9" s="3" customFormat="1" ht="15.75">
      <c r="A1" s="143" t="s">
        <v>3</v>
      </c>
      <c r="B1" s="143"/>
      <c r="C1" s="143"/>
      <c r="D1" s="143"/>
      <c r="E1" s="143"/>
      <c r="F1" s="143"/>
      <c r="G1" s="143"/>
      <c r="H1" s="143"/>
      <c r="I1" s="143"/>
    </row>
    <row r="2" spans="1:9" s="3" customFormat="1" ht="15.75">
      <c r="A2" s="146" t="s">
        <v>52</v>
      </c>
      <c r="B2" s="146"/>
      <c r="C2" s="146"/>
      <c r="D2" s="146"/>
      <c r="E2" s="146"/>
      <c r="F2" s="146"/>
      <c r="G2" s="146"/>
      <c r="H2" s="146"/>
      <c r="I2" s="146"/>
    </row>
    <row r="3" spans="1:9" s="2" customFormat="1" ht="15.75">
      <c r="A3" s="143" t="s">
        <v>127</v>
      </c>
      <c r="B3" s="143"/>
      <c r="C3" s="143"/>
      <c r="D3" s="143"/>
      <c r="E3" s="143"/>
      <c r="F3" s="143"/>
      <c r="G3" s="143"/>
      <c r="H3" s="143"/>
      <c r="I3" s="143"/>
    </row>
    <row r="4" spans="1:8" s="30" customFormat="1" ht="11.25">
      <c r="A4" s="6"/>
      <c r="B4" s="6"/>
      <c r="C4" s="30" t="s">
        <v>0</v>
      </c>
      <c r="F4" s="6"/>
      <c r="G4" s="6"/>
      <c r="H4" s="30" t="s">
        <v>1</v>
      </c>
    </row>
    <row r="5" spans="1:9" s="31" customFormat="1" ht="11.25">
      <c r="A5" s="4" t="s">
        <v>81</v>
      </c>
      <c r="B5" s="4"/>
      <c r="D5" s="31" t="s">
        <v>128</v>
      </c>
      <c r="F5" s="4" t="s">
        <v>81</v>
      </c>
      <c r="G5" s="4"/>
      <c r="I5" s="31" t="s">
        <v>128</v>
      </c>
    </row>
    <row r="6" spans="1:9" s="31" customFormat="1" ht="11.25">
      <c r="A6" s="4" t="s">
        <v>2</v>
      </c>
      <c r="B6" s="4"/>
      <c r="D6" s="31" t="s">
        <v>2</v>
      </c>
      <c r="F6" s="4" t="s">
        <v>2</v>
      </c>
      <c r="G6" s="4"/>
      <c r="I6" s="31" t="s">
        <v>2</v>
      </c>
    </row>
    <row r="7" spans="1:9" ht="11.25">
      <c r="A7" s="14"/>
      <c r="C7" s="29" t="s">
        <v>14</v>
      </c>
      <c r="F7" s="14">
        <f>SUM(F8:F14)</f>
        <v>3077.2699999999995</v>
      </c>
      <c r="H7" s="29" t="s">
        <v>4</v>
      </c>
      <c r="I7" s="40">
        <f>SUM(I8:I15)</f>
        <v>3394.1800000000003</v>
      </c>
    </row>
    <row r="8" spans="1:9" ht="11.25">
      <c r="A8" s="14">
        <v>5000</v>
      </c>
      <c r="C8" s="29" t="s">
        <v>139</v>
      </c>
      <c r="D8" s="40">
        <v>5000</v>
      </c>
      <c r="F8" s="15">
        <v>1646.76</v>
      </c>
      <c r="H8" s="7" t="s">
        <v>5</v>
      </c>
      <c r="I8" s="33">
        <v>1754.01</v>
      </c>
    </row>
    <row r="9" spans="1:9" ht="11.25">
      <c r="A9" s="14"/>
      <c r="D9" s="29"/>
      <c r="F9" s="16">
        <v>95.7</v>
      </c>
      <c r="H9" s="35" t="s">
        <v>6</v>
      </c>
      <c r="I9" s="34">
        <v>232.6</v>
      </c>
    </row>
    <row r="10" spans="1:9" ht="11.25">
      <c r="A10" s="14">
        <v>99.36</v>
      </c>
      <c r="C10" s="29" t="s">
        <v>15</v>
      </c>
      <c r="D10" s="40">
        <f>'CB analysis'!G14+'CB analysis'!J14</f>
        <v>4.199999999999999</v>
      </c>
      <c r="F10" s="16">
        <v>250.03</v>
      </c>
      <c r="H10" s="10" t="s">
        <v>19</v>
      </c>
      <c r="I10" s="34">
        <v>252.54</v>
      </c>
    </row>
    <row r="11" spans="1:9" ht="11.25">
      <c r="A11" s="14"/>
      <c r="D11" s="40"/>
      <c r="F11" s="16">
        <v>120</v>
      </c>
      <c r="H11" s="10" t="s">
        <v>56</v>
      </c>
      <c r="I11" s="34">
        <f>141-39</f>
        <v>102</v>
      </c>
    </row>
    <row r="12" spans="1:9" ht="11.25">
      <c r="A12" s="142" t="s">
        <v>13</v>
      </c>
      <c r="C12" s="29" t="s">
        <v>129</v>
      </c>
      <c r="D12" s="40">
        <f>'CB analysis'!G15+'CB analysis'!G16</f>
        <v>350</v>
      </c>
      <c r="F12" s="16">
        <v>550.54</v>
      </c>
      <c r="H12" s="10" t="s">
        <v>54</v>
      </c>
      <c r="I12" s="34">
        <v>463.53</v>
      </c>
    </row>
    <row r="13" spans="6:9" ht="11.25">
      <c r="F13" s="16">
        <v>279.24</v>
      </c>
      <c r="H13" s="10" t="s">
        <v>55</v>
      </c>
      <c r="I13" s="34">
        <f>318.58+69+'CB analysis'!G43+'CB analysis'!G44</f>
        <v>469.5</v>
      </c>
    </row>
    <row r="14" spans="1:9" ht="11.25">
      <c r="A14" s="5">
        <v>785</v>
      </c>
      <c r="C14" s="29" t="s">
        <v>53</v>
      </c>
      <c r="D14" s="37" t="s">
        <v>13</v>
      </c>
      <c r="F14" s="17">
        <v>135</v>
      </c>
      <c r="H14" s="9" t="s">
        <v>7</v>
      </c>
      <c r="I14" s="64">
        <v>120</v>
      </c>
    </row>
    <row r="15" spans="1:9" ht="11.25">
      <c r="A15" s="21"/>
      <c r="C15" s="12"/>
      <c r="D15" s="63"/>
      <c r="F15" s="21"/>
      <c r="H15" s="12"/>
      <c r="I15" s="63"/>
    </row>
    <row r="16" spans="1:9" ht="11.25">
      <c r="A16" s="14">
        <v>25</v>
      </c>
      <c r="C16" s="29" t="s">
        <v>16</v>
      </c>
      <c r="D16" s="32">
        <f>'CB analysis'!G13</f>
        <v>25</v>
      </c>
      <c r="F16" s="14">
        <f>SUM(F17:F23)</f>
        <v>1403.46</v>
      </c>
      <c r="H16" s="29" t="s">
        <v>8</v>
      </c>
      <c r="I16" s="40">
        <f>SUM(I17:I26)</f>
        <v>2046.2599999999998</v>
      </c>
    </row>
    <row r="17" spans="6:9" ht="11.25">
      <c r="F17" s="15">
        <v>665</v>
      </c>
      <c r="H17" s="7" t="s">
        <v>9</v>
      </c>
      <c r="I17" s="140">
        <f>'CB analysis'!G31</f>
        <v>685</v>
      </c>
    </row>
    <row r="18" spans="6:9" ht="11.25">
      <c r="F18" s="16">
        <v>671.28</v>
      </c>
      <c r="H18" s="10" t="s">
        <v>130</v>
      </c>
      <c r="I18" s="34">
        <f>'CB analysis'!G32+'CB analysis'!G33+'CB analysis'!G37</f>
        <v>481.71</v>
      </c>
    </row>
    <row r="19" spans="1:9" ht="11.25">
      <c r="A19" s="14"/>
      <c r="C19" s="29"/>
      <c r="D19" s="40"/>
      <c r="F19" s="16"/>
      <c r="H19" s="10" t="s">
        <v>82</v>
      </c>
      <c r="I19" s="34">
        <v>222.56</v>
      </c>
    </row>
    <row r="20" spans="1:9" ht="11.25">
      <c r="A20" s="14"/>
      <c r="C20" s="29"/>
      <c r="D20" s="40"/>
      <c r="F20" s="16"/>
      <c r="H20" s="10" t="s">
        <v>131</v>
      </c>
      <c r="I20" s="34">
        <f>'CB analysis'!G36+'CB analysis'!G46+'CB analysis'!G48</f>
        <v>236.05</v>
      </c>
    </row>
    <row r="21" spans="1:9" ht="11.25">
      <c r="A21" s="14"/>
      <c r="C21" s="29"/>
      <c r="D21" s="40"/>
      <c r="F21" s="16"/>
      <c r="H21" s="10" t="s">
        <v>83</v>
      </c>
      <c r="I21" s="34">
        <v>45.6</v>
      </c>
    </row>
    <row r="22" spans="1:9" ht="11.25">
      <c r="A22" s="14"/>
      <c r="D22" s="39"/>
      <c r="F22" s="16">
        <v>36</v>
      </c>
      <c r="H22" s="10" t="s">
        <v>57</v>
      </c>
      <c r="I22" s="141">
        <v>39</v>
      </c>
    </row>
    <row r="23" spans="1:9" ht="11.25">
      <c r="A23" s="14"/>
      <c r="D23" s="39"/>
      <c r="F23" s="16">
        <v>31.18</v>
      </c>
      <c r="H23" s="10" t="s">
        <v>17</v>
      </c>
      <c r="I23" s="34">
        <f>'CB analysis'!G39</f>
        <v>34.11</v>
      </c>
    </row>
    <row r="24" spans="1:9" ht="11.25">
      <c r="A24" s="14"/>
      <c r="D24" s="39"/>
      <c r="F24" s="16"/>
      <c r="H24" s="10" t="s">
        <v>132</v>
      </c>
      <c r="I24" s="34">
        <f>'CB analysis'!G49</f>
        <v>250</v>
      </c>
    </row>
    <row r="25" spans="1:9" ht="11.25">
      <c r="A25" s="14"/>
      <c r="D25" s="39"/>
      <c r="F25" s="16"/>
      <c r="H25" s="10" t="s">
        <v>134</v>
      </c>
      <c r="I25" s="34">
        <v>17.23</v>
      </c>
    </row>
    <row r="26" spans="1:9" ht="11.25">
      <c r="A26" s="14"/>
      <c r="D26" s="39"/>
      <c r="F26" s="17"/>
      <c r="H26" s="9" t="s">
        <v>133</v>
      </c>
      <c r="I26" s="64">
        <f>'CB analysis'!G47+'CB analysis'!G41</f>
        <v>35</v>
      </c>
    </row>
    <row r="27" spans="1:9" ht="11.25">
      <c r="A27" s="14"/>
      <c r="D27" s="39"/>
      <c r="F27" s="21"/>
      <c r="H27" s="11"/>
      <c r="I27" s="38"/>
    </row>
    <row r="28" spans="1:9" ht="11.25">
      <c r="A28" s="14"/>
      <c r="D28" s="39"/>
      <c r="F28" s="14">
        <v>801.93</v>
      </c>
      <c r="H28" s="29" t="s">
        <v>10</v>
      </c>
      <c r="I28" s="40">
        <f>SUM(I29:I30)</f>
        <v>50</v>
      </c>
    </row>
    <row r="29" spans="6:9" ht="11.25">
      <c r="F29" s="18" t="s">
        <v>13</v>
      </c>
      <c r="H29" s="7" t="s">
        <v>58</v>
      </c>
      <c r="I29" s="33">
        <v>50</v>
      </c>
    </row>
    <row r="30" spans="1:9" ht="11.25">
      <c r="A30" s="14"/>
      <c r="F30" s="17">
        <v>801.93</v>
      </c>
      <c r="H30" s="13" t="s">
        <v>18</v>
      </c>
      <c r="I30" s="36" t="s">
        <v>13</v>
      </c>
    </row>
    <row r="31" spans="1:9" ht="11.25">
      <c r="A31" s="14"/>
      <c r="F31" s="14"/>
      <c r="I31" s="39"/>
    </row>
    <row r="32" spans="1:9" ht="11.25">
      <c r="A32" s="14"/>
      <c r="F32" s="14">
        <v>3300.52</v>
      </c>
      <c r="H32" s="29" t="s">
        <v>59</v>
      </c>
      <c r="I32" s="40">
        <f>SUM(I33:I38)</f>
        <v>1601.37</v>
      </c>
    </row>
    <row r="33" spans="1:9" ht="11.25">
      <c r="A33" s="14"/>
      <c r="F33" s="18" t="s">
        <v>13</v>
      </c>
      <c r="H33" s="7" t="s">
        <v>85</v>
      </c>
      <c r="I33" s="33">
        <f>'CB analysis'!J31-'CB analysis'!J18</f>
        <v>8.119999999999997</v>
      </c>
    </row>
    <row r="34" spans="1:9" ht="11.25">
      <c r="A34" s="14"/>
      <c r="F34" s="19" t="s">
        <v>13</v>
      </c>
      <c r="H34" s="10" t="s">
        <v>84</v>
      </c>
      <c r="I34" s="34">
        <v>250</v>
      </c>
    </row>
    <row r="35" spans="1:9" ht="11.25">
      <c r="A35" s="14"/>
      <c r="F35" s="19" t="s">
        <v>13</v>
      </c>
      <c r="H35" s="10" t="s">
        <v>60</v>
      </c>
      <c r="I35" s="34">
        <v>824</v>
      </c>
    </row>
    <row r="36" spans="1:9" ht="11.25">
      <c r="A36" s="14"/>
      <c r="F36" s="19" t="s">
        <v>13</v>
      </c>
      <c r="H36" s="10" t="s">
        <v>86</v>
      </c>
      <c r="I36" s="34">
        <v>120.5</v>
      </c>
    </row>
    <row r="37" spans="1:9" ht="11.25">
      <c r="A37" s="14"/>
      <c r="F37" s="19" t="s">
        <v>13</v>
      </c>
      <c r="H37" s="10" t="s">
        <v>61</v>
      </c>
      <c r="I37" s="34">
        <f>'CB analysis'!J36+'CB analysis'!J35+'CB analysis'!J34+'CB analysis'!J32+'CB analysis'!J30+'CB analysis'!J29+'CB analysis'!J28+'CB analysis'!J27</f>
        <v>396.03999999999996</v>
      </c>
    </row>
    <row r="38" spans="1:9" ht="11.25">
      <c r="A38" s="14"/>
      <c r="F38" s="19"/>
      <c r="H38" s="10" t="s">
        <v>134</v>
      </c>
      <c r="I38" s="34">
        <v>2.71</v>
      </c>
    </row>
    <row r="39" spans="1:9" ht="11.25">
      <c r="A39" s="14"/>
      <c r="F39" s="17">
        <v>3300.52</v>
      </c>
      <c r="H39" s="13" t="s">
        <v>18</v>
      </c>
      <c r="I39" s="36" t="s">
        <v>13</v>
      </c>
    </row>
    <row r="40" spans="1:9" ht="11.25">
      <c r="A40" s="14"/>
      <c r="F40" s="14"/>
      <c r="I40" s="39"/>
    </row>
    <row r="41" spans="1:9" ht="11.25">
      <c r="A41" s="14">
        <v>2673.82</v>
      </c>
      <c r="C41" s="29" t="s">
        <v>87</v>
      </c>
      <c r="D41" s="32">
        <f>D42-SUM(D8:D17)</f>
        <v>1712.6100000000006</v>
      </c>
      <c r="F41" s="88" t="s">
        <v>13</v>
      </c>
      <c r="H41" s="5" t="s">
        <v>63</v>
      </c>
      <c r="I41" s="32"/>
    </row>
    <row r="42" spans="1:9" ht="11.25">
      <c r="A42" s="20">
        <f>A16+A14+A10+A8+A41</f>
        <v>8583.18</v>
      </c>
      <c r="D42" s="41">
        <f>I42</f>
        <v>7091.81</v>
      </c>
      <c r="F42" s="20">
        <f>A42</f>
        <v>8583.18</v>
      </c>
      <c r="I42" s="41">
        <f>I7+I16+I28+I32</f>
        <v>7091.81</v>
      </c>
    </row>
    <row r="44" spans="1:2" s="43" customFormat="1" ht="15.75">
      <c r="A44" s="42"/>
      <c r="B44" s="42"/>
    </row>
    <row r="45" spans="1:9" s="3" customFormat="1" ht="15.75">
      <c r="A45" s="143" t="s">
        <v>3</v>
      </c>
      <c r="B45" s="143"/>
      <c r="C45" s="143"/>
      <c r="D45" s="143"/>
      <c r="E45" s="143"/>
      <c r="F45" s="143"/>
      <c r="G45" s="143"/>
      <c r="H45" s="143"/>
      <c r="I45" s="143"/>
    </row>
    <row r="46" spans="1:9" s="3" customFormat="1" ht="15.75">
      <c r="A46" s="146" t="s">
        <v>52</v>
      </c>
      <c r="B46" s="146"/>
      <c r="C46" s="146"/>
      <c r="D46" s="146"/>
      <c r="E46" s="146"/>
      <c r="F46" s="146"/>
      <c r="G46" s="146"/>
      <c r="H46" s="146"/>
      <c r="I46" s="146"/>
    </row>
    <row r="47" spans="1:10" s="43" customFormat="1" ht="15.75">
      <c r="A47" s="147" t="s">
        <v>138</v>
      </c>
      <c r="B47" s="145"/>
      <c r="C47" s="145"/>
      <c r="D47" s="145"/>
      <c r="E47" s="145"/>
      <c r="F47" s="145"/>
      <c r="G47" s="145"/>
      <c r="H47" s="145"/>
      <c r="I47" s="145"/>
      <c r="J47" s="65"/>
    </row>
    <row r="48" spans="1:9" s="43" customFormat="1" ht="15.75">
      <c r="A48" s="42"/>
      <c r="B48" s="42"/>
      <c r="C48" s="42"/>
      <c r="D48" s="60"/>
      <c r="E48" s="60"/>
      <c r="F48" s="60"/>
      <c r="G48" s="60"/>
      <c r="H48" s="60"/>
      <c r="I48" s="60"/>
    </row>
    <row r="49" spans="1:9" s="28" customFormat="1" ht="12.75">
      <c r="A49" s="27"/>
      <c r="B49" s="27"/>
      <c r="C49" s="1" t="s">
        <v>88</v>
      </c>
      <c r="F49" s="27"/>
      <c r="G49" s="27"/>
      <c r="I49" s="44">
        <f>SUM(I50:I52)</f>
        <v>5334.42</v>
      </c>
    </row>
    <row r="50" spans="1:9" s="28" customFormat="1" ht="12.75">
      <c r="A50" s="27"/>
      <c r="B50" s="27"/>
      <c r="C50" s="69" t="s">
        <v>62</v>
      </c>
      <c r="D50" s="70"/>
      <c r="E50" s="70"/>
      <c r="F50" s="81"/>
      <c r="G50" s="71"/>
      <c r="I50" s="78">
        <f>-269.46+748.66</f>
        <v>479.2</v>
      </c>
    </row>
    <row r="51" spans="1:9" s="28" customFormat="1" ht="12.75">
      <c r="A51" s="27"/>
      <c r="B51" s="27"/>
      <c r="C51" s="73" t="s">
        <v>64</v>
      </c>
      <c r="D51" s="45"/>
      <c r="E51" s="45"/>
      <c r="F51" s="72"/>
      <c r="G51" s="74"/>
      <c r="I51" s="79">
        <f>1200.03+3576.15</f>
        <v>4776.18</v>
      </c>
    </row>
    <row r="52" spans="1:9" s="28" customFormat="1" ht="12.75">
      <c r="A52" s="27"/>
      <c r="B52" s="27"/>
      <c r="C52" s="75" t="s">
        <v>89</v>
      </c>
      <c r="D52" s="76"/>
      <c r="E52" s="76"/>
      <c r="F52" s="82"/>
      <c r="G52" s="77"/>
      <c r="I52" s="80">
        <f>73.57+5.47</f>
        <v>79.03999999999999</v>
      </c>
    </row>
    <row r="53" spans="1:7" s="28" customFormat="1" ht="12.75">
      <c r="A53" s="27"/>
      <c r="B53" s="27"/>
      <c r="F53" s="27"/>
      <c r="G53" s="27"/>
    </row>
    <row r="54" spans="1:10" s="28" customFormat="1" ht="12.75">
      <c r="A54" s="27"/>
      <c r="B54" s="27"/>
      <c r="C54" s="1" t="s">
        <v>137</v>
      </c>
      <c r="F54" s="27"/>
      <c r="G54" s="27"/>
      <c r="I54" s="112">
        <f>-D41</f>
        <v>-1712.6100000000006</v>
      </c>
      <c r="J54" s="46"/>
    </row>
    <row r="55" spans="1:7" s="28" customFormat="1" ht="12.75">
      <c r="A55" s="27"/>
      <c r="B55" s="27"/>
      <c r="F55" s="27"/>
      <c r="G55" s="27"/>
    </row>
    <row r="56" spans="1:11" s="28" customFormat="1" ht="12.75">
      <c r="A56" s="27"/>
      <c r="B56" s="27"/>
      <c r="C56" s="1" t="s">
        <v>135</v>
      </c>
      <c r="F56" s="27"/>
      <c r="G56" s="27"/>
      <c r="I56" s="44">
        <f>SUM(I57:I59)</f>
        <v>3621.810000000001</v>
      </c>
      <c r="J56" s="46"/>
      <c r="K56" s="46"/>
    </row>
    <row r="57" spans="1:9" s="28" customFormat="1" ht="12.75">
      <c r="A57" s="27"/>
      <c r="B57" s="27"/>
      <c r="C57" s="69" t="s">
        <v>62</v>
      </c>
      <c r="D57" s="70"/>
      <c r="E57" s="70"/>
      <c r="F57" s="81"/>
      <c r="G57" s="71"/>
      <c r="I57" s="78">
        <f>'CB analysis'!F54+'CB analysis'!I54</f>
        <v>566.62</v>
      </c>
    </row>
    <row r="58" spans="1:9" s="28" customFormat="1" ht="12.75">
      <c r="A58" s="27"/>
      <c r="B58" s="27"/>
      <c r="C58" s="73" t="s">
        <v>64</v>
      </c>
      <c r="D58" s="45"/>
      <c r="E58" s="45"/>
      <c r="F58" s="72"/>
      <c r="G58" s="74"/>
      <c r="I58" s="79">
        <f>'CB analysis'!F55+'CB analysis'!I55-5500</f>
        <v>2990.380000000001</v>
      </c>
    </row>
    <row r="59" spans="1:9" s="28" customFormat="1" ht="12.75">
      <c r="A59" s="27"/>
      <c r="B59" s="27"/>
      <c r="C59" s="75" t="s">
        <v>136</v>
      </c>
      <c r="D59" s="76"/>
      <c r="E59" s="76"/>
      <c r="F59" s="82"/>
      <c r="G59" s="77"/>
      <c r="I59" s="80">
        <f>61.83+2.98</f>
        <v>64.81</v>
      </c>
    </row>
    <row r="60" spans="1:10" s="62" customFormat="1" ht="15">
      <c r="A60" s="61"/>
      <c r="B60" s="61"/>
      <c r="C60" s="67"/>
      <c r="D60" s="67"/>
      <c r="E60" s="67"/>
      <c r="F60" s="66"/>
      <c r="G60" s="66"/>
      <c r="I60" s="68"/>
      <c r="J60" s="89"/>
    </row>
    <row r="61" ht="11.25">
      <c r="J61" s="39"/>
    </row>
    <row r="63" spans="3:8" ht="11.25">
      <c r="C63" s="8" t="s">
        <v>20</v>
      </c>
      <c r="D63" s="8" t="s">
        <v>21</v>
      </c>
      <c r="H63" s="8" t="s">
        <v>24</v>
      </c>
    </row>
    <row r="64" spans="3:9" ht="12.75">
      <c r="C64" s="144" t="s">
        <v>22</v>
      </c>
      <c r="D64" s="145"/>
      <c r="E64" s="145"/>
      <c r="F64" s="145"/>
      <c r="H64" s="144" t="s">
        <v>23</v>
      </c>
      <c r="I64" s="144"/>
    </row>
  </sheetData>
  <mergeCells count="8">
    <mergeCell ref="A3:I3"/>
    <mergeCell ref="A1:I1"/>
    <mergeCell ref="C64:F64"/>
    <mergeCell ref="H64:I64"/>
    <mergeCell ref="A2:I2"/>
    <mergeCell ref="A45:I45"/>
    <mergeCell ref="A46:I46"/>
    <mergeCell ref="A47:I47"/>
  </mergeCells>
  <printOptions/>
  <pageMargins left="0.7480314960629921" right="0.7480314960629921" top="1.16" bottom="0.1968503937007874" header="0.72" footer="0.2755905511811024"/>
  <pageSetup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B22">
      <selection activeCell="N14" sqref="N14:N15"/>
    </sheetView>
  </sheetViews>
  <sheetFormatPr defaultColWidth="9.140625" defaultRowHeight="9.75" customHeight="1"/>
  <cols>
    <col min="1" max="1" width="41.57421875" style="22" customWidth="1"/>
    <col min="2" max="2" width="5.421875" style="136" customWidth="1"/>
    <col min="3" max="3" width="10.00390625" style="22" customWidth="1"/>
    <col min="4" max="4" width="9.28125" style="22" customWidth="1"/>
    <col min="5" max="5" width="4.8515625" style="22" customWidth="1"/>
    <col min="6" max="6" width="24.28125" style="22" customWidth="1"/>
    <col min="7" max="7" width="9.140625" style="22" customWidth="1"/>
    <col min="8" max="8" width="2.28125" style="22" customWidth="1"/>
    <col min="9" max="9" width="25.28125" style="22" customWidth="1"/>
    <col min="10" max="10" width="9.140625" style="22" customWidth="1"/>
    <col min="11" max="11" width="1.57421875" style="22" customWidth="1"/>
    <col min="12" max="16384" width="9.140625" style="22" customWidth="1"/>
  </cols>
  <sheetData>
    <row r="1" spans="1:2" s="59" customFormat="1" ht="22.5" customHeight="1">
      <c r="A1" s="59" t="s">
        <v>25</v>
      </c>
      <c r="B1" s="133"/>
    </row>
    <row r="2" spans="1:2" s="40" customFormat="1" ht="9.75" customHeight="1">
      <c r="A2" s="40" t="s">
        <v>65</v>
      </c>
      <c r="B2" s="37"/>
    </row>
    <row r="3" spans="1:2" s="48" customFormat="1" ht="9.75" customHeight="1">
      <c r="A3" s="48" t="s">
        <v>51</v>
      </c>
      <c r="B3" s="135"/>
    </row>
    <row r="4" spans="4:11" ht="9.75" customHeight="1">
      <c r="D4" s="92" t="s">
        <v>28</v>
      </c>
      <c r="E4" s="95"/>
      <c r="F4" s="152" t="s">
        <v>11</v>
      </c>
      <c r="G4" s="153"/>
      <c r="H4" s="52"/>
      <c r="I4" s="154" t="s">
        <v>12</v>
      </c>
      <c r="J4" s="153"/>
      <c r="K4" s="52"/>
    </row>
    <row r="5" spans="4:11" ht="9.75" customHeight="1">
      <c r="D5" s="57" t="s">
        <v>2</v>
      </c>
      <c r="E5" s="56"/>
      <c r="F5" s="58" t="s">
        <v>2</v>
      </c>
      <c r="G5" s="56" t="s">
        <v>2</v>
      </c>
      <c r="H5" s="56"/>
      <c r="I5" s="58" t="s">
        <v>2</v>
      </c>
      <c r="J5" s="56" t="s">
        <v>2</v>
      </c>
      <c r="K5" s="52"/>
    </row>
    <row r="6" spans="1:9" ht="9.75" customHeight="1">
      <c r="A6" s="40" t="s">
        <v>117</v>
      </c>
      <c r="B6" s="150" t="s">
        <v>78</v>
      </c>
      <c r="C6" s="22">
        <f>F6+I6</f>
        <v>479.2</v>
      </c>
      <c r="D6" s="155">
        <f>G7+J7</f>
        <v>5255.38</v>
      </c>
      <c r="E6" s="86"/>
      <c r="F6" s="93">
        <v>-269.46</v>
      </c>
      <c r="I6" s="24">
        <v>748.66</v>
      </c>
    </row>
    <row r="7" spans="1:10" ht="9.75" customHeight="1">
      <c r="A7" s="22" t="s">
        <v>118</v>
      </c>
      <c r="B7" s="150"/>
      <c r="C7" s="22">
        <f>F7+I7</f>
        <v>4776.18</v>
      </c>
      <c r="D7" s="156"/>
      <c r="E7" s="86"/>
      <c r="F7" s="94">
        <v>1200.03</v>
      </c>
      <c r="G7" s="40">
        <f>F6+F7</f>
        <v>930.5699999999999</v>
      </c>
      <c r="I7" s="25">
        <v>3576.15</v>
      </c>
      <c r="J7" s="40">
        <f>I6+I7</f>
        <v>4324.81</v>
      </c>
    </row>
    <row r="8" ht="9.75" customHeight="1">
      <c r="E8" s="26"/>
    </row>
    <row r="9" spans="1:9" ht="9.75" customHeight="1">
      <c r="A9" s="40" t="s">
        <v>35</v>
      </c>
      <c r="B9" s="150" t="s">
        <v>79</v>
      </c>
      <c r="C9" s="22">
        <v>16475.12</v>
      </c>
      <c r="I9" s="22">
        <v>4545.89</v>
      </c>
    </row>
    <row r="10" spans="1:10" ht="9.75" customHeight="1">
      <c r="A10" s="22" t="s">
        <v>90</v>
      </c>
      <c r="B10" s="151"/>
      <c r="C10" s="23">
        <v>-5255.38</v>
      </c>
      <c r="D10" s="40">
        <f>C9+C10</f>
        <v>11219.739999999998</v>
      </c>
      <c r="G10" s="40">
        <f>SUM(G11:G18)</f>
        <v>10998.66</v>
      </c>
      <c r="I10" s="22">
        <v>-4324.81</v>
      </c>
      <c r="J10" s="40">
        <f>SUM(I9:I10)</f>
        <v>221.07999999999993</v>
      </c>
    </row>
    <row r="11" spans="4:10" ht="9.75" customHeight="1">
      <c r="D11" s="26"/>
      <c r="E11" s="26"/>
      <c r="F11" s="24" t="s">
        <v>91</v>
      </c>
      <c r="G11" s="24">
        <v>5000</v>
      </c>
      <c r="J11" s="24"/>
    </row>
    <row r="12" spans="4:10" ht="9.75" customHeight="1">
      <c r="D12" s="26"/>
      <c r="E12" s="26"/>
      <c r="F12" s="96" t="s">
        <v>92</v>
      </c>
      <c r="G12" s="96">
        <v>5500</v>
      </c>
      <c r="J12" s="96"/>
    </row>
    <row r="13" spans="4:10" ht="9.75" customHeight="1">
      <c r="D13" s="26"/>
      <c r="E13" s="26"/>
      <c r="F13" s="96" t="s">
        <v>93</v>
      </c>
      <c r="G13" s="96">
        <v>25</v>
      </c>
      <c r="J13" s="96"/>
    </row>
    <row r="14" spans="4:10" ht="9.75" customHeight="1">
      <c r="D14" s="26"/>
      <c r="E14" s="26"/>
      <c r="F14" s="96" t="s">
        <v>94</v>
      </c>
      <c r="G14" s="96">
        <v>2.26</v>
      </c>
      <c r="J14" s="96">
        <v>1.94</v>
      </c>
    </row>
    <row r="15" spans="4:10" ht="9.75" customHeight="1">
      <c r="D15" s="26"/>
      <c r="E15" s="26"/>
      <c r="F15" s="96" t="s">
        <v>95</v>
      </c>
      <c r="G15" s="96">
        <v>300</v>
      </c>
      <c r="J15" s="96"/>
    </row>
    <row r="16" spans="4:10" ht="9.75" customHeight="1">
      <c r="D16" s="26"/>
      <c r="E16" s="26"/>
      <c r="F16" s="96" t="s">
        <v>96</v>
      </c>
      <c r="G16" s="96">
        <v>50</v>
      </c>
      <c r="J16" s="96"/>
    </row>
    <row r="17" spans="4:10" ht="9.75" customHeight="1">
      <c r="D17" s="26"/>
      <c r="E17" s="26"/>
      <c r="F17" s="96" t="s">
        <v>98</v>
      </c>
      <c r="G17" s="96">
        <v>121.4</v>
      </c>
      <c r="J17" s="96">
        <v>174.14</v>
      </c>
    </row>
    <row r="18" spans="4:10" ht="9.75" customHeight="1">
      <c r="D18" s="26"/>
      <c r="E18" s="26"/>
      <c r="F18" s="25" t="s">
        <v>97</v>
      </c>
      <c r="G18" s="25"/>
      <c r="J18" s="25">
        <v>45</v>
      </c>
    </row>
    <row r="19" spans="4:5" ht="9.75" customHeight="1">
      <c r="D19" s="26"/>
      <c r="E19" s="26"/>
    </row>
    <row r="20" spans="1:10" ht="9.75" customHeight="1">
      <c r="A20" s="40" t="s">
        <v>119</v>
      </c>
      <c r="B20" s="37" t="s">
        <v>125</v>
      </c>
      <c r="D20" s="40">
        <f>G20+J20</f>
        <v>7418.120000000001</v>
      </c>
      <c r="G20" s="40">
        <f>(G21+G24)</f>
        <v>5600.100000000001</v>
      </c>
      <c r="J20" s="40">
        <f>(J21+J24)</f>
        <v>1818.0199999999998</v>
      </c>
    </row>
    <row r="21" spans="1:10" s="99" customFormat="1" ht="9.75" customHeight="1">
      <c r="A21" s="101" t="s">
        <v>116</v>
      </c>
      <c r="B21" s="137"/>
      <c r="C21" s="101"/>
      <c r="D21" s="102">
        <f>G21+J21</f>
        <v>301.25</v>
      </c>
      <c r="E21" s="101"/>
      <c r="F21" s="101"/>
      <c r="G21" s="128">
        <f>SUM(G22:G23)</f>
        <v>126.89</v>
      </c>
      <c r="H21" s="101"/>
      <c r="I21" s="101"/>
      <c r="J21" s="128">
        <f>SUM(J22:J23)</f>
        <v>174.35999999999999</v>
      </c>
    </row>
    <row r="22" spans="1:10" s="99" customFormat="1" ht="9.75" customHeight="1">
      <c r="A22" s="101" t="s">
        <v>115</v>
      </c>
      <c r="B22" s="137"/>
      <c r="C22" s="101"/>
      <c r="D22" s="129"/>
      <c r="E22" s="101"/>
      <c r="F22" s="101"/>
      <c r="G22" s="102">
        <v>65.06</v>
      </c>
      <c r="H22" s="101"/>
      <c r="I22" s="101"/>
      <c r="J22" s="102">
        <v>171.38</v>
      </c>
    </row>
    <row r="23" spans="1:10" s="99" customFormat="1" ht="11.25">
      <c r="A23" s="101" t="s">
        <v>114</v>
      </c>
      <c r="B23" s="138"/>
      <c r="C23" s="101"/>
      <c r="D23" s="129"/>
      <c r="E23" s="101"/>
      <c r="F23" s="101"/>
      <c r="G23" s="104">
        <v>61.83</v>
      </c>
      <c r="H23" s="101"/>
      <c r="I23" s="101"/>
      <c r="J23" s="104">
        <v>2.98</v>
      </c>
    </row>
    <row r="24" spans="1:10" s="99" customFormat="1" ht="11.25">
      <c r="A24" s="101" t="s">
        <v>50</v>
      </c>
      <c r="B24" s="138"/>
      <c r="C24" s="101"/>
      <c r="D24" s="104">
        <f>G24+J24</f>
        <v>7116.870000000001</v>
      </c>
      <c r="E24" s="101"/>
      <c r="F24" s="101"/>
      <c r="G24" s="128">
        <f>SUM(G25:G34)</f>
        <v>5473.210000000001</v>
      </c>
      <c r="H24" s="101"/>
      <c r="I24" s="101"/>
      <c r="J24" s="128">
        <f>SUM(J25:J39)</f>
        <v>1643.6599999999999</v>
      </c>
    </row>
    <row r="25" spans="1:13" s="99" customFormat="1" ht="9.75" customHeight="1">
      <c r="A25" s="101"/>
      <c r="B25" s="138"/>
      <c r="C25" s="101"/>
      <c r="D25" s="101"/>
      <c r="E25" s="101"/>
      <c r="F25" s="97" t="s">
        <v>36</v>
      </c>
      <c r="G25" s="98">
        <v>1754.01</v>
      </c>
      <c r="H25" s="101"/>
      <c r="I25" s="97" t="s">
        <v>73</v>
      </c>
      <c r="J25" s="98">
        <f>20+600+129+75</f>
        <v>824</v>
      </c>
      <c r="K25" s="101"/>
      <c r="L25" s="105"/>
      <c r="M25" s="105"/>
    </row>
    <row r="26" spans="1:13" s="99" customFormat="1" ht="9.75" customHeight="1">
      <c r="A26" s="101"/>
      <c r="B26" s="138"/>
      <c r="C26" s="101"/>
      <c r="D26" s="101"/>
      <c r="E26" s="101"/>
      <c r="F26" s="100" t="s">
        <v>37</v>
      </c>
      <c r="G26" s="103">
        <v>232.6</v>
      </c>
      <c r="H26" s="101"/>
      <c r="I26" s="100" t="s">
        <v>70</v>
      </c>
      <c r="J26" s="103">
        <v>250</v>
      </c>
      <c r="K26" s="101"/>
      <c r="L26" s="105"/>
      <c r="M26" s="105"/>
    </row>
    <row r="27" spans="1:13" s="99" customFormat="1" ht="9.75" customHeight="1">
      <c r="A27" s="101"/>
      <c r="B27" s="138"/>
      <c r="C27" s="101"/>
      <c r="D27" s="101"/>
      <c r="E27" s="101"/>
      <c r="F27" s="100" t="s">
        <v>38</v>
      </c>
      <c r="G27" s="103">
        <v>252.54</v>
      </c>
      <c r="H27" s="101"/>
      <c r="I27" s="100" t="s">
        <v>74</v>
      </c>
      <c r="J27" s="103">
        <v>25</v>
      </c>
      <c r="K27" s="101"/>
      <c r="L27" s="105"/>
      <c r="M27" s="105"/>
    </row>
    <row r="28" spans="1:14" s="99" customFormat="1" ht="9.75" customHeight="1">
      <c r="A28" s="101"/>
      <c r="B28" s="138"/>
      <c r="C28" s="101"/>
      <c r="D28" s="101"/>
      <c r="E28" s="101"/>
      <c r="F28" s="100" t="s">
        <v>39</v>
      </c>
      <c r="G28" s="103">
        <v>141</v>
      </c>
      <c r="H28" s="101"/>
      <c r="I28" s="100" t="s">
        <v>76</v>
      </c>
      <c r="J28" s="103">
        <v>50</v>
      </c>
      <c r="K28" s="101"/>
      <c r="L28" s="106"/>
      <c r="M28" s="105"/>
      <c r="N28" s="105"/>
    </row>
    <row r="29" spans="1:14" s="99" customFormat="1" ht="9.75" customHeight="1">
      <c r="A29" s="101"/>
      <c r="B29" s="138"/>
      <c r="C29" s="101"/>
      <c r="D29" s="101"/>
      <c r="E29" s="101"/>
      <c r="F29" s="100" t="s">
        <v>40</v>
      </c>
      <c r="G29" s="103">
        <v>463.53</v>
      </c>
      <c r="H29" s="101"/>
      <c r="I29" s="100" t="s">
        <v>69</v>
      </c>
      <c r="J29" s="103">
        <v>20</v>
      </c>
      <c r="K29" s="101"/>
      <c r="L29" s="106"/>
      <c r="M29" s="105"/>
      <c r="N29" s="105"/>
    </row>
    <row r="30" spans="1:14" s="99" customFormat="1" ht="9.75" customHeight="1">
      <c r="A30" s="101"/>
      <c r="B30" s="138"/>
      <c r="C30" s="101"/>
      <c r="D30" s="101"/>
      <c r="E30" s="101"/>
      <c r="F30" s="100" t="s">
        <v>41</v>
      </c>
      <c r="G30" s="103">
        <f>1003.58-635-50</f>
        <v>318.58000000000004</v>
      </c>
      <c r="H30" s="101"/>
      <c r="I30" s="100" t="s">
        <v>75</v>
      </c>
      <c r="J30" s="103">
        <f>22.5+45.03</f>
        <v>67.53</v>
      </c>
      <c r="K30" s="101"/>
      <c r="L30" s="106"/>
      <c r="M30" s="105"/>
      <c r="N30" s="105"/>
    </row>
    <row r="31" spans="1:14" s="99" customFormat="1" ht="9.75" customHeight="1">
      <c r="A31" s="101"/>
      <c r="B31" s="138"/>
      <c r="C31" s="101"/>
      <c r="D31" s="101"/>
      <c r="E31" s="101"/>
      <c r="F31" s="100" t="s">
        <v>42</v>
      </c>
      <c r="G31" s="103">
        <f>635+50</f>
        <v>685</v>
      </c>
      <c r="H31" s="101"/>
      <c r="I31" s="100" t="s">
        <v>77</v>
      </c>
      <c r="J31" s="103">
        <v>53.12</v>
      </c>
      <c r="K31" s="101"/>
      <c r="L31" s="101"/>
      <c r="N31" s="105"/>
    </row>
    <row r="32" spans="1:14" s="99" customFormat="1" ht="9.75" customHeight="1">
      <c r="A32" s="101"/>
      <c r="B32" s="138"/>
      <c r="C32" s="101"/>
      <c r="D32" s="101"/>
      <c r="E32" s="101"/>
      <c r="F32" s="100" t="s">
        <v>43</v>
      </c>
      <c r="G32" s="103">
        <v>327.75</v>
      </c>
      <c r="H32" s="101"/>
      <c r="I32" s="100" t="s">
        <v>71</v>
      </c>
      <c r="J32" s="103">
        <v>10</v>
      </c>
      <c r="K32" s="101"/>
      <c r="L32" s="101"/>
      <c r="N32" s="105"/>
    </row>
    <row r="33" spans="1:14" s="99" customFormat="1" ht="9.75" customHeight="1">
      <c r="A33" s="101"/>
      <c r="B33" s="138"/>
      <c r="C33" s="101"/>
      <c r="D33" s="101"/>
      <c r="E33" s="101"/>
      <c r="F33" s="100" t="s">
        <v>44</v>
      </c>
      <c r="G33" s="103">
        <f>79.01+25</f>
        <v>104.01</v>
      </c>
      <c r="H33" s="101"/>
      <c r="I33" s="100" t="s">
        <v>72</v>
      </c>
      <c r="J33" s="103">
        <v>120.5</v>
      </c>
      <c r="K33" s="101"/>
      <c r="L33" s="101"/>
      <c r="N33" s="105"/>
    </row>
    <row r="34" spans="1:13" s="99" customFormat="1" ht="9.75" customHeight="1">
      <c r="A34" s="101"/>
      <c r="B34" s="138"/>
      <c r="C34" s="101"/>
      <c r="D34" s="101"/>
      <c r="E34" s="101"/>
      <c r="F34" s="100" t="s">
        <v>99</v>
      </c>
      <c r="G34" s="103">
        <f>SUM(G35:G49)</f>
        <v>1194.19</v>
      </c>
      <c r="H34" s="101"/>
      <c r="I34" s="100" t="s">
        <v>105</v>
      </c>
      <c r="J34" s="103">
        <v>127.5</v>
      </c>
      <c r="K34" s="101"/>
      <c r="L34" s="106"/>
      <c r="M34" s="105"/>
    </row>
    <row r="35" spans="1:13" s="99" customFormat="1" ht="9.75" customHeight="1">
      <c r="A35" s="101"/>
      <c r="B35" s="138"/>
      <c r="C35" s="101"/>
      <c r="D35" s="101"/>
      <c r="E35" s="101"/>
      <c r="F35" s="109" t="s">
        <v>66</v>
      </c>
      <c r="G35" s="130">
        <v>222.56</v>
      </c>
      <c r="H35" s="101"/>
      <c r="I35" s="100" t="s">
        <v>106</v>
      </c>
      <c r="J35" s="103">
        <v>17.02</v>
      </c>
      <c r="K35" s="101"/>
      <c r="L35" s="106"/>
      <c r="M35" s="105"/>
    </row>
    <row r="36" spans="1:13" s="99" customFormat="1" ht="9.75" customHeight="1">
      <c r="A36" s="101"/>
      <c r="B36" s="138"/>
      <c r="C36" s="101"/>
      <c r="D36" s="101"/>
      <c r="E36" s="101"/>
      <c r="F36" s="110" t="s">
        <v>67</v>
      </c>
      <c r="G36" s="131">
        <v>150</v>
      </c>
      <c r="H36" s="101"/>
      <c r="I36" s="107" t="s">
        <v>107</v>
      </c>
      <c r="J36" s="108">
        <v>78.99</v>
      </c>
      <c r="K36" s="101"/>
      <c r="L36" s="106"/>
      <c r="M36" s="105"/>
    </row>
    <row r="37" spans="1:13" s="99" customFormat="1" ht="9.75" customHeight="1">
      <c r="A37" s="101"/>
      <c r="B37" s="138"/>
      <c r="C37" s="101"/>
      <c r="D37" s="101"/>
      <c r="E37" s="101"/>
      <c r="F37" s="110" t="s">
        <v>68</v>
      </c>
      <c r="G37" s="131">
        <v>49.95</v>
      </c>
      <c r="H37" s="101"/>
      <c r="I37" s="101"/>
      <c r="J37" s="101"/>
      <c r="K37" s="101"/>
      <c r="L37" s="106"/>
      <c r="M37" s="105"/>
    </row>
    <row r="38" spans="1:13" s="99" customFormat="1" ht="9.75" customHeight="1">
      <c r="A38" s="101"/>
      <c r="B38" s="138"/>
      <c r="C38" s="101"/>
      <c r="D38" s="101"/>
      <c r="E38" s="101"/>
      <c r="F38" s="110" t="s">
        <v>123</v>
      </c>
      <c r="G38" s="131">
        <v>45.6</v>
      </c>
      <c r="H38" s="101"/>
      <c r="I38" s="101"/>
      <c r="J38" s="101"/>
      <c r="K38" s="101"/>
      <c r="L38" s="106"/>
      <c r="M38" s="105"/>
    </row>
    <row r="39" spans="1:13" s="99" customFormat="1" ht="9.75" customHeight="1">
      <c r="A39" s="101"/>
      <c r="B39" s="138"/>
      <c r="C39" s="101"/>
      <c r="D39" s="101"/>
      <c r="E39" s="101"/>
      <c r="F39" s="110" t="s">
        <v>46</v>
      </c>
      <c r="G39" s="131">
        <f>6.75+9.73+9.73+7.9</f>
        <v>34.11</v>
      </c>
      <c r="H39" s="101"/>
      <c r="I39" s="101"/>
      <c r="J39" s="101"/>
      <c r="K39" s="101"/>
      <c r="L39" s="106"/>
      <c r="M39" s="105"/>
    </row>
    <row r="40" spans="1:13" s="99" customFormat="1" ht="9.75" customHeight="1">
      <c r="A40" s="101"/>
      <c r="B40" s="138"/>
      <c r="C40" s="101"/>
      <c r="D40" s="101"/>
      <c r="E40" s="101"/>
      <c r="F40" s="110" t="s">
        <v>47</v>
      </c>
      <c r="G40" s="131">
        <v>50</v>
      </c>
      <c r="H40" s="101"/>
      <c r="I40" s="101"/>
      <c r="J40" s="101"/>
      <c r="K40" s="101"/>
      <c r="L40" s="106"/>
      <c r="M40" s="105"/>
    </row>
    <row r="41" spans="1:12" s="99" customFormat="1" ht="9.75" customHeight="1">
      <c r="A41" s="101"/>
      <c r="B41" s="138"/>
      <c r="C41" s="101"/>
      <c r="D41" s="101"/>
      <c r="E41" s="101"/>
      <c r="F41" s="110" t="s">
        <v>48</v>
      </c>
      <c r="G41" s="131">
        <v>10</v>
      </c>
      <c r="H41" s="101"/>
      <c r="I41" s="101"/>
      <c r="J41" s="101"/>
      <c r="K41" s="101"/>
      <c r="L41" s="101"/>
    </row>
    <row r="42" spans="1:12" s="99" customFormat="1" ht="9.75" customHeight="1">
      <c r="A42" s="101"/>
      <c r="B42" s="138"/>
      <c r="C42" s="101"/>
      <c r="D42" s="101"/>
      <c r="E42" s="101"/>
      <c r="F42" s="110" t="s">
        <v>49</v>
      </c>
      <c r="G42" s="131">
        <v>120</v>
      </c>
      <c r="H42" s="101"/>
      <c r="I42" s="101"/>
      <c r="J42" s="101"/>
      <c r="K42" s="101"/>
      <c r="L42" s="101"/>
    </row>
    <row r="43" spans="1:12" s="99" customFormat="1" ht="9.75" customHeight="1">
      <c r="A43" s="101"/>
      <c r="B43" s="138"/>
      <c r="C43" s="101"/>
      <c r="D43" s="101"/>
      <c r="E43" s="101"/>
      <c r="F43" s="110" t="s">
        <v>45</v>
      </c>
      <c r="G43" s="131">
        <v>64.24</v>
      </c>
      <c r="H43" s="101"/>
      <c r="I43" s="101"/>
      <c r="J43" s="101"/>
      <c r="K43" s="101"/>
      <c r="L43" s="101"/>
    </row>
    <row r="44" spans="1:11" s="99" customFormat="1" ht="9.75" customHeight="1">
      <c r="A44" s="101"/>
      <c r="B44" s="138"/>
      <c r="C44" s="101"/>
      <c r="D44" s="101"/>
      <c r="E44" s="101"/>
      <c r="F44" s="110" t="s">
        <v>100</v>
      </c>
      <c r="G44" s="131">
        <v>17.68</v>
      </c>
      <c r="H44" s="101"/>
      <c r="I44" s="101"/>
      <c r="J44" s="101"/>
      <c r="K44" s="101"/>
    </row>
    <row r="45" spans="1:11" s="99" customFormat="1" ht="9.75" customHeight="1">
      <c r="A45" s="101"/>
      <c r="B45" s="138"/>
      <c r="C45" s="101"/>
      <c r="D45" s="101"/>
      <c r="E45" s="101"/>
      <c r="F45" s="110" t="s">
        <v>101</v>
      </c>
      <c r="G45" s="131">
        <v>69</v>
      </c>
      <c r="H45" s="101"/>
      <c r="I45" s="101"/>
      <c r="J45" s="101"/>
      <c r="K45" s="101"/>
    </row>
    <row r="46" spans="1:11" s="99" customFormat="1" ht="9.75" customHeight="1">
      <c r="A46" s="101"/>
      <c r="B46" s="138"/>
      <c r="C46" s="101"/>
      <c r="D46" s="101"/>
      <c r="E46" s="101"/>
      <c r="F46" s="110" t="s">
        <v>124</v>
      </c>
      <c r="G46" s="131">
        <v>59.05</v>
      </c>
      <c r="H46" s="101"/>
      <c r="I46" s="101"/>
      <c r="J46" s="101"/>
      <c r="K46" s="101"/>
    </row>
    <row r="47" spans="1:11" s="99" customFormat="1" ht="9.75" customHeight="1">
      <c r="A47" s="101"/>
      <c r="B47" s="138"/>
      <c r="C47" s="101"/>
      <c r="D47" s="101"/>
      <c r="E47" s="101"/>
      <c r="F47" s="110" t="s">
        <v>104</v>
      </c>
      <c r="G47" s="131">
        <v>25</v>
      </c>
      <c r="H47" s="101"/>
      <c r="I47" s="101"/>
      <c r="J47" s="101"/>
      <c r="K47" s="101"/>
    </row>
    <row r="48" spans="1:11" s="99" customFormat="1" ht="9.75" customHeight="1">
      <c r="A48" s="101"/>
      <c r="B48" s="138"/>
      <c r="C48" s="101"/>
      <c r="D48" s="101"/>
      <c r="E48" s="101"/>
      <c r="F48" s="110" t="s">
        <v>102</v>
      </c>
      <c r="G48" s="131">
        <v>27</v>
      </c>
      <c r="H48" s="101"/>
      <c r="I48" s="101"/>
      <c r="J48" s="101"/>
      <c r="K48" s="101"/>
    </row>
    <row r="49" spans="1:11" s="99" customFormat="1" ht="9.75" customHeight="1">
      <c r="A49" s="101"/>
      <c r="B49" s="138"/>
      <c r="C49" s="101"/>
      <c r="D49" s="101"/>
      <c r="E49" s="101"/>
      <c r="F49" s="111" t="s">
        <v>103</v>
      </c>
      <c r="G49" s="132">
        <v>250</v>
      </c>
      <c r="H49" s="101"/>
      <c r="I49" s="101"/>
      <c r="J49" s="101"/>
      <c r="K49" s="101"/>
    </row>
    <row r="50" spans="1:11" s="99" customFormat="1" ht="9.75" customHeight="1">
      <c r="A50" s="101"/>
      <c r="B50" s="138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99" customFormat="1" ht="9.75" customHeight="1">
      <c r="A51" s="101"/>
      <c r="B51" s="138"/>
      <c r="C51" s="101"/>
      <c r="D51" s="101"/>
      <c r="E51" s="101"/>
      <c r="F51" s="101"/>
      <c r="G51" s="102"/>
      <c r="H51" s="101"/>
      <c r="I51" s="101"/>
      <c r="J51" s="101"/>
      <c r="K51" s="101"/>
    </row>
    <row r="52" spans="1:11" ht="9.75" customHeight="1">
      <c r="A52" s="128" t="s">
        <v>122</v>
      </c>
      <c r="B52" s="137" t="s">
        <v>126</v>
      </c>
      <c r="C52" s="84"/>
      <c r="D52" s="85">
        <f>D6+D10-D20</f>
        <v>9056.999999999998</v>
      </c>
      <c r="E52" s="84"/>
      <c r="F52" s="84"/>
      <c r="G52" s="127">
        <f>G7+G10-G20</f>
        <v>6329.129999999998</v>
      </c>
      <c r="H52" s="84"/>
      <c r="I52" s="84"/>
      <c r="J52" s="85">
        <f>J7+J10-J20</f>
        <v>2727.870000000001</v>
      </c>
      <c r="K52" s="26"/>
    </row>
    <row r="53" spans="1:11" ht="9.75" customHeight="1">
      <c r="A53" s="128"/>
      <c r="B53" s="139"/>
      <c r="C53" s="84"/>
      <c r="D53" s="84"/>
      <c r="E53" s="84"/>
      <c r="F53" s="84"/>
      <c r="G53" s="84"/>
      <c r="H53" s="84"/>
      <c r="I53" s="84"/>
      <c r="J53" s="84"/>
      <c r="K53" s="26"/>
    </row>
    <row r="54" spans="1:11" ht="9.75" customHeight="1">
      <c r="A54" s="22" t="s">
        <v>120</v>
      </c>
      <c r="D54" s="148">
        <f>G55+J55</f>
        <v>9057</v>
      </c>
      <c r="F54" s="24">
        <v>156.84</v>
      </c>
      <c r="I54" s="24">
        <v>409.78</v>
      </c>
      <c r="K54" s="26"/>
    </row>
    <row r="55" spans="1:11" ht="9.75" customHeight="1">
      <c r="A55" s="22" t="s">
        <v>121</v>
      </c>
      <c r="D55" s="149"/>
      <c r="F55" s="25">
        <v>6172.29</v>
      </c>
      <c r="G55" s="22">
        <f>SUM(F54:F55)</f>
        <v>6329.13</v>
      </c>
      <c r="I55" s="25">
        <v>2318.09</v>
      </c>
      <c r="J55" s="22">
        <f>SUM(I54:I55)</f>
        <v>2727.87</v>
      </c>
      <c r="K55" s="26"/>
    </row>
    <row r="56" spans="7:11" ht="9.75" customHeight="1">
      <c r="G56" s="26"/>
      <c r="J56" s="26"/>
      <c r="K56" s="26"/>
    </row>
  </sheetData>
  <mergeCells count="6">
    <mergeCell ref="I4:J4"/>
    <mergeCell ref="D6:D7"/>
    <mergeCell ref="D54:D55"/>
    <mergeCell ref="B6:B7"/>
    <mergeCell ref="B9:B10"/>
    <mergeCell ref="F4:G4"/>
  </mergeCells>
  <printOptions/>
  <pageMargins left="0" right="0" top="0.24" bottom="0.17" header="0.24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I55" sqref="I55"/>
    </sheetView>
  </sheetViews>
  <sheetFormatPr defaultColWidth="9.140625" defaultRowHeight="12.75"/>
  <cols>
    <col min="1" max="1" width="31.8515625" style="0" customWidth="1"/>
    <col min="2" max="2" width="3.421875" style="0" customWidth="1"/>
    <col min="3" max="4" width="9.140625" style="50" customWidth="1"/>
    <col min="5" max="5" width="3.57421875" style="50" customWidth="1"/>
    <col min="6" max="6" width="11.8515625" style="50" customWidth="1"/>
    <col min="7" max="7" width="9.140625" style="50" customWidth="1"/>
    <col min="8" max="8" width="2.8515625" style="50" customWidth="1"/>
  </cols>
  <sheetData>
    <row r="1" spans="1:8" s="1" customFormat="1" ht="12.75">
      <c r="A1" s="1" t="s">
        <v>33</v>
      </c>
      <c r="C1" s="44"/>
      <c r="D1" s="44"/>
      <c r="E1" s="44"/>
      <c r="F1" s="44"/>
      <c r="G1" s="44"/>
      <c r="H1" s="44"/>
    </row>
    <row r="2" ht="12.75">
      <c r="A2" t="s">
        <v>80</v>
      </c>
    </row>
    <row r="3" ht="12.75">
      <c r="A3" t="s">
        <v>26</v>
      </c>
    </row>
    <row r="4" ht="12.75">
      <c r="E4" s="113"/>
    </row>
    <row r="5" spans="1:9" s="47" customFormat="1" ht="12.75" customHeight="1">
      <c r="A5" s="47" t="s">
        <v>27</v>
      </c>
      <c r="C5" s="157" t="s">
        <v>29</v>
      </c>
      <c r="D5" s="158"/>
      <c r="E5" s="115"/>
      <c r="F5" s="158" t="s">
        <v>30</v>
      </c>
      <c r="G5" s="134"/>
      <c r="H5" s="114"/>
      <c r="I5" s="47" t="s">
        <v>28</v>
      </c>
    </row>
    <row r="6" spans="3:8" s="49" customFormat="1" ht="11.25" customHeight="1">
      <c r="C6" s="51" t="s">
        <v>32</v>
      </c>
      <c r="D6" s="90" t="s">
        <v>31</v>
      </c>
      <c r="E6" s="116"/>
      <c r="F6" s="91" t="s">
        <v>32</v>
      </c>
      <c r="G6" s="51" t="s">
        <v>31</v>
      </c>
      <c r="H6" s="52"/>
    </row>
    <row r="7" spans="1:8" s="83" customFormat="1" ht="11.25" customHeight="1">
      <c r="A7" s="49">
        <v>210</v>
      </c>
      <c r="B7" s="49"/>
      <c r="C7" s="22">
        <v>4.08</v>
      </c>
      <c r="E7" s="26"/>
      <c r="F7" s="22"/>
      <c r="G7" s="22"/>
      <c r="H7" s="22"/>
    </row>
    <row r="8" spans="1:8" s="83" customFormat="1" ht="11.25">
      <c r="A8" s="49">
        <v>216</v>
      </c>
      <c r="B8" s="49"/>
      <c r="C8" s="22">
        <v>4.95</v>
      </c>
      <c r="E8" s="22"/>
      <c r="F8" s="22"/>
      <c r="G8" s="22"/>
      <c r="H8" s="22"/>
    </row>
    <row r="9" spans="1:6" s="83" customFormat="1" ht="11.25">
      <c r="A9" s="49">
        <v>57</v>
      </c>
      <c r="B9" s="49"/>
      <c r="C9" s="22"/>
      <c r="D9" s="22"/>
      <c r="E9" s="22"/>
      <c r="F9" s="22">
        <v>37.5</v>
      </c>
    </row>
    <row r="10" spans="1:6" s="83" customFormat="1" ht="11.25">
      <c r="A10" s="49">
        <v>58</v>
      </c>
      <c r="B10" s="49"/>
      <c r="C10" s="22"/>
      <c r="D10" s="22"/>
      <c r="E10" s="22"/>
      <c r="F10" s="22">
        <v>90</v>
      </c>
    </row>
    <row r="11" spans="1:6" s="83" customFormat="1" ht="11.25">
      <c r="A11" s="49">
        <v>59</v>
      </c>
      <c r="B11" s="49"/>
      <c r="C11" s="22"/>
      <c r="D11" s="22"/>
      <c r="E11" s="22"/>
      <c r="F11" s="22">
        <v>17.03</v>
      </c>
    </row>
    <row r="12" spans="1:6" s="83" customFormat="1" ht="11.25">
      <c r="A12" s="49">
        <v>62</v>
      </c>
      <c r="B12" s="49"/>
      <c r="C12" s="22"/>
      <c r="D12" s="22"/>
      <c r="E12" s="22"/>
      <c r="F12" s="22">
        <v>19.35</v>
      </c>
    </row>
    <row r="13" spans="1:8" s="83" customFormat="1" ht="11.25">
      <c r="A13" s="49"/>
      <c r="B13" s="49"/>
      <c r="C13" s="22"/>
      <c r="D13" s="22"/>
      <c r="E13" s="22"/>
      <c r="F13" s="22"/>
      <c r="G13" s="22"/>
      <c r="H13" s="22"/>
    </row>
    <row r="14" spans="1:8" s="83" customFormat="1" ht="11.25">
      <c r="A14" s="49">
        <v>224</v>
      </c>
      <c r="B14" s="49"/>
      <c r="C14" s="22">
        <v>9.64</v>
      </c>
      <c r="E14" s="22"/>
      <c r="F14" s="22"/>
      <c r="G14" s="22"/>
      <c r="H14" s="22"/>
    </row>
    <row r="15" spans="1:8" s="83" customFormat="1" ht="11.25">
      <c r="A15" s="49">
        <v>228</v>
      </c>
      <c r="B15" s="49"/>
      <c r="C15" s="22">
        <v>3.05</v>
      </c>
      <c r="E15" s="22"/>
      <c r="F15" s="22"/>
      <c r="G15" s="22"/>
      <c r="H15" s="22"/>
    </row>
    <row r="16" spans="1:8" s="83" customFormat="1" ht="11.25">
      <c r="A16" s="49">
        <v>232</v>
      </c>
      <c r="B16" s="49"/>
      <c r="C16" s="22">
        <v>7.5</v>
      </c>
      <c r="E16" s="22"/>
      <c r="F16" s="22"/>
      <c r="G16" s="22"/>
      <c r="H16" s="22"/>
    </row>
    <row r="17" spans="1:8" s="83" customFormat="1" ht="11.25">
      <c r="A17" s="49">
        <v>233</v>
      </c>
      <c r="B17" s="49"/>
      <c r="C17" s="22">
        <v>2.41</v>
      </c>
      <c r="E17" s="22"/>
      <c r="F17" s="22"/>
      <c r="G17" s="22"/>
      <c r="H17" s="22"/>
    </row>
    <row r="18" spans="1:8" s="83" customFormat="1" ht="11.25">
      <c r="A18" s="49">
        <v>235</v>
      </c>
      <c r="B18" s="49"/>
      <c r="C18" s="22">
        <v>18</v>
      </c>
      <c r="E18" s="22"/>
      <c r="F18" s="22"/>
      <c r="G18" s="22"/>
      <c r="H18" s="22"/>
    </row>
    <row r="19" spans="1:8" s="83" customFormat="1" ht="11.25">
      <c r="A19" s="49">
        <v>239</v>
      </c>
      <c r="B19" s="49"/>
      <c r="C19" s="22">
        <v>2.65</v>
      </c>
      <c r="E19" s="22"/>
      <c r="F19" s="22"/>
      <c r="G19" s="22"/>
      <c r="H19" s="22"/>
    </row>
    <row r="20" spans="1:6" s="83" customFormat="1" ht="11.25">
      <c r="A20" s="49">
        <v>66</v>
      </c>
      <c r="B20" s="49"/>
      <c r="C20" s="22"/>
      <c r="D20" s="22"/>
      <c r="E20" s="22"/>
      <c r="F20" s="22">
        <v>7.5</v>
      </c>
    </row>
    <row r="21" spans="1:8" s="83" customFormat="1" ht="11.25">
      <c r="A21" s="49">
        <v>242</v>
      </c>
      <c r="B21" s="49"/>
      <c r="C21" s="22"/>
      <c r="D21" s="22">
        <v>3.32</v>
      </c>
      <c r="E21" s="22"/>
      <c r="F21" s="22"/>
      <c r="G21" s="22"/>
      <c r="H21" s="22"/>
    </row>
    <row r="22" spans="1:8" s="83" customFormat="1" ht="11.25">
      <c r="A22" s="49">
        <v>243</v>
      </c>
      <c r="B22" s="49"/>
      <c r="C22" s="22">
        <v>2.41</v>
      </c>
      <c r="D22" s="22"/>
      <c r="E22" s="22"/>
      <c r="F22" s="22"/>
      <c r="G22" s="22"/>
      <c r="H22" s="22"/>
    </row>
    <row r="23" spans="1:8" s="83" customFormat="1" ht="11.25">
      <c r="A23" s="49">
        <v>244</v>
      </c>
      <c r="B23" s="49"/>
      <c r="C23" s="22">
        <v>5.58</v>
      </c>
      <c r="D23" s="22"/>
      <c r="E23" s="22"/>
      <c r="F23" s="22"/>
      <c r="G23" s="22"/>
      <c r="H23" s="22"/>
    </row>
    <row r="24" spans="1:8" s="83" customFormat="1" ht="11.25">
      <c r="A24" s="49">
        <v>247</v>
      </c>
      <c r="B24" s="49"/>
      <c r="C24" s="22">
        <v>2.41</v>
      </c>
      <c r="D24" s="22"/>
      <c r="E24" s="22"/>
      <c r="F24" s="22"/>
      <c r="G24" s="22"/>
      <c r="H24" s="22"/>
    </row>
    <row r="25" spans="1:3" ht="12.75">
      <c r="A25" s="47">
        <v>254</v>
      </c>
      <c r="B25" s="47"/>
      <c r="C25" s="50">
        <v>2.38</v>
      </c>
    </row>
    <row r="26" spans="1:7" ht="12.75">
      <c r="A26" s="47">
        <v>69</v>
      </c>
      <c r="B26" s="47"/>
      <c r="G26" s="50">
        <v>2.98</v>
      </c>
    </row>
    <row r="27" spans="1:4" ht="12.75">
      <c r="A27" s="47">
        <v>258</v>
      </c>
      <c r="B27" s="47"/>
      <c r="D27" s="50">
        <v>5.95</v>
      </c>
    </row>
    <row r="28" spans="1:4" ht="12.75">
      <c r="A28" s="47">
        <v>261</v>
      </c>
      <c r="B28" s="47"/>
      <c r="D28" s="50">
        <v>5.95</v>
      </c>
    </row>
    <row r="29" spans="1:4" ht="12.75">
      <c r="A29" s="47">
        <v>265</v>
      </c>
      <c r="B29" s="47"/>
      <c r="D29" s="50">
        <v>43.75</v>
      </c>
    </row>
    <row r="30" spans="1:4" ht="12.75">
      <c r="A30" s="47">
        <v>267</v>
      </c>
      <c r="B30" s="47"/>
      <c r="D30" s="50">
        <v>2.86</v>
      </c>
    </row>
    <row r="31" spans="1:9" s="1" customFormat="1" ht="12.75">
      <c r="A31" s="55" t="s">
        <v>108</v>
      </c>
      <c r="B31" s="124"/>
      <c r="C31" s="53">
        <f>SUM(C7:C30)</f>
        <v>65.05999999999999</v>
      </c>
      <c r="D31" s="53">
        <f>SUM(D7:D30)</f>
        <v>61.83</v>
      </c>
      <c r="E31" s="118"/>
      <c r="F31" s="53">
        <f>SUM(F7:F30)</f>
        <v>171.38</v>
      </c>
      <c r="G31" s="117">
        <f>SUM(G7:G30)</f>
        <v>2.98</v>
      </c>
      <c r="H31" s="117"/>
      <c r="I31" s="54">
        <f>SUM(C31:G31)</f>
        <v>301.25</v>
      </c>
    </row>
    <row r="32" spans="3:9" s="1" customFormat="1" ht="12.75">
      <c r="C32" s="112"/>
      <c r="D32" s="112"/>
      <c r="E32" s="112"/>
      <c r="F32" s="112"/>
      <c r="G32" s="112"/>
      <c r="H32" s="112"/>
      <c r="I32" s="112"/>
    </row>
    <row r="33" spans="1:9" s="1" customFormat="1" ht="12.75">
      <c r="A33" s="87" t="s">
        <v>111</v>
      </c>
      <c r="B33" s="87"/>
      <c r="C33" s="112">
        <f>C31</f>
        <v>65.05999999999999</v>
      </c>
      <c r="D33" s="112"/>
      <c r="E33" s="112"/>
      <c r="F33" s="112">
        <f>F31</f>
        <v>171.38</v>
      </c>
      <c r="G33" s="112"/>
      <c r="H33" s="112"/>
      <c r="I33" s="112"/>
    </row>
    <row r="34" spans="1:9" s="1" customFormat="1" ht="12.75">
      <c r="A34" s="87" t="s">
        <v>109</v>
      </c>
      <c r="B34" s="87"/>
      <c r="C34" s="112">
        <f>SUM(C35:C37)</f>
        <v>56.339999999999996</v>
      </c>
      <c r="D34" s="112"/>
      <c r="E34" s="112"/>
      <c r="F34" s="112">
        <v>2.76</v>
      </c>
      <c r="G34" s="112"/>
      <c r="H34" s="112"/>
      <c r="I34" s="112"/>
    </row>
    <row r="35" spans="1:9" s="1" customFormat="1" ht="12.75">
      <c r="A35" s="121">
        <v>200</v>
      </c>
      <c r="B35" s="121"/>
      <c r="C35" s="78">
        <v>17.4</v>
      </c>
      <c r="D35" s="112"/>
      <c r="E35" s="112"/>
      <c r="G35" s="112"/>
      <c r="H35" s="112"/>
      <c r="I35" s="112"/>
    </row>
    <row r="36" spans="1:9" s="1" customFormat="1" ht="12.75">
      <c r="A36" s="121">
        <v>202</v>
      </c>
      <c r="B36" s="121"/>
      <c r="C36" s="79">
        <v>4.68</v>
      </c>
      <c r="D36" s="112"/>
      <c r="E36" s="112"/>
      <c r="G36" s="112"/>
      <c r="H36" s="112"/>
      <c r="I36" s="112"/>
    </row>
    <row r="37" spans="1:9" s="1" customFormat="1" ht="12.75">
      <c r="A37" s="121">
        <v>161</v>
      </c>
      <c r="B37" s="121"/>
      <c r="C37" s="80">
        <v>34.26</v>
      </c>
      <c r="D37" s="112"/>
      <c r="E37" s="112"/>
      <c r="G37" s="112"/>
      <c r="H37" s="112"/>
      <c r="I37" s="112"/>
    </row>
    <row r="38" spans="1:9" s="1" customFormat="1" ht="12.75">
      <c r="A38" s="121">
        <v>50</v>
      </c>
      <c r="B38" s="121"/>
      <c r="C38" s="120"/>
      <c r="D38" s="112"/>
      <c r="E38" s="112"/>
      <c r="F38" s="78">
        <v>0.83</v>
      </c>
      <c r="G38" s="112"/>
      <c r="H38" s="112"/>
      <c r="I38" s="112"/>
    </row>
    <row r="39" spans="1:9" s="1" customFormat="1" ht="12.75">
      <c r="A39" s="121">
        <v>50</v>
      </c>
      <c r="B39" s="121"/>
      <c r="C39" s="120"/>
      <c r="D39" s="112"/>
      <c r="E39" s="112"/>
      <c r="F39" s="80">
        <v>1.93</v>
      </c>
      <c r="G39" s="112"/>
      <c r="H39" s="112"/>
      <c r="I39" s="112"/>
    </row>
    <row r="40" spans="1:9" s="1" customFormat="1" ht="12.75">
      <c r="A40" s="121"/>
      <c r="B40" s="121"/>
      <c r="C40" s="120"/>
      <c r="D40" s="112"/>
      <c r="E40" s="112"/>
      <c r="F40" s="53"/>
      <c r="G40" s="112"/>
      <c r="H40" s="112"/>
      <c r="I40" s="112"/>
    </row>
    <row r="41" spans="1:9" s="1" customFormat="1" ht="12.75">
      <c r="A41" s="123" t="s">
        <v>34</v>
      </c>
      <c r="B41" s="125"/>
      <c r="C41" s="117">
        <f>C33+C34</f>
        <v>121.39999999999998</v>
      </c>
      <c r="D41" s="112"/>
      <c r="E41" s="112"/>
      <c r="F41" s="119">
        <f>F33+F34</f>
        <v>174.14</v>
      </c>
      <c r="G41" s="112"/>
      <c r="H41" s="112"/>
      <c r="I41" s="54">
        <f>C41+F41</f>
        <v>295.53999999999996</v>
      </c>
    </row>
    <row r="42" spans="3:8" s="1" customFormat="1" ht="12.75">
      <c r="C42" s="44"/>
      <c r="D42" s="44"/>
      <c r="E42" s="44"/>
      <c r="F42" s="44"/>
      <c r="G42" s="44"/>
      <c r="H42" s="44"/>
    </row>
    <row r="43" spans="1:8" s="1" customFormat="1" ht="12.75">
      <c r="A43" s="122" t="s">
        <v>110</v>
      </c>
      <c r="B43" s="87"/>
      <c r="C43" s="44"/>
      <c r="D43" s="44">
        <f>D31</f>
        <v>61.83</v>
      </c>
      <c r="E43" s="44"/>
      <c r="F43" s="44"/>
      <c r="G43" s="44">
        <f>G31</f>
        <v>2.98</v>
      </c>
      <c r="H43" s="44"/>
    </row>
    <row r="45" ht="12.75">
      <c r="A45" t="s">
        <v>112</v>
      </c>
    </row>
    <row r="46" spans="1:3" ht="12.75">
      <c r="A46" s="47">
        <v>78</v>
      </c>
      <c r="C46" s="50">
        <v>5.62</v>
      </c>
    </row>
    <row r="47" spans="1:3" ht="12.75">
      <c r="A47" s="47">
        <v>74</v>
      </c>
      <c r="C47" s="50">
        <v>6.35</v>
      </c>
    </row>
    <row r="48" spans="1:3" ht="12.75">
      <c r="A48" s="47">
        <v>80</v>
      </c>
      <c r="C48" s="50">
        <v>5.06</v>
      </c>
    </row>
    <row r="49" ht="12.75">
      <c r="A49" t="s">
        <v>113</v>
      </c>
    </row>
    <row r="50" spans="1:3" ht="12.75">
      <c r="A50" s="47">
        <v>178</v>
      </c>
      <c r="C50" s="50">
        <v>0.2</v>
      </c>
    </row>
    <row r="51" spans="1:6" ht="12.75">
      <c r="A51" s="47">
        <v>47</v>
      </c>
      <c r="F51" s="50">
        <v>1.82</v>
      </c>
    </row>
    <row r="52" spans="1:6" ht="12.75">
      <c r="A52" s="47">
        <v>48</v>
      </c>
      <c r="F52" s="50">
        <v>0.89</v>
      </c>
    </row>
    <row r="53" spans="3:6" ht="12.75">
      <c r="C53" s="126">
        <f>SUM(C46:C52)</f>
        <v>17.229999999999997</v>
      </c>
      <c r="F53" s="126">
        <f>SUM(F51:F52)</f>
        <v>2.71</v>
      </c>
    </row>
  </sheetData>
  <mergeCells count="2">
    <mergeCell ref="C5:D5"/>
    <mergeCell ref="F5:G5"/>
  </mergeCells>
  <printOptions/>
  <pageMargins left="0" right="0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Stout</dc:creator>
  <cp:keywords/>
  <dc:description/>
  <cp:lastModifiedBy>mep019</cp:lastModifiedBy>
  <cp:lastPrinted>2010-05-01T16:37:42Z</cp:lastPrinted>
  <dcterms:created xsi:type="dcterms:W3CDTF">2007-10-16T15:05:31Z</dcterms:created>
  <dcterms:modified xsi:type="dcterms:W3CDTF">2012-03-14T11:56:07Z</dcterms:modified>
  <cp:category/>
  <cp:version/>
  <cp:contentType/>
  <cp:contentStatus/>
</cp:coreProperties>
</file>